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r-yut\Desktop\ลงระบบเจี๊ยบ\"/>
    </mc:Choice>
  </mc:AlternateContent>
  <bookViews>
    <workbookView xWindow="0" yWindow="0" windowWidth="19200" windowHeight="6948" activeTab="1"/>
  </bookViews>
  <sheets>
    <sheet name="สรุป" sheetId="2" r:id="rId1"/>
    <sheet name="อปท." sheetId="1" r:id="rId2"/>
  </sheets>
  <definedNames>
    <definedName name="_xlnm.Print_Area" localSheetId="0">สรุป!$A$1:$E$76</definedName>
    <definedName name="_xlnm.Print_Area" localSheetId="1">อปท.!$A$1:$E$76</definedName>
    <definedName name="_xlnm.Print_Titles" localSheetId="0">สรุป!$3:$3</definedName>
    <definedName name="_xlnm.Print_Titles" localSheetId="1">อปท.!$3:$3</definedName>
  </definedNames>
  <calcPr calcId="162913" calcMode="manual"/>
</workbook>
</file>

<file path=xl/calcChain.xml><?xml version="1.0" encoding="utf-8"?>
<calcChain xmlns="http://schemas.openxmlformats.org/spreadsheetml/2006/main">
  <c r="D75" i="2" l="1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5" i="2"/>
  <c r="D4" i="2"/>
  <c r="A4" i="2"/>
  <c r="A4" i="1" l="1"/>
  <c r="D5" i="1" l="1"/>
  <c r="D75" i="1" l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4" i="1" l="1"/>
</calcChain>
</file>

<file path=xl/sharedStrings.xml><?xml version="1.0" encoding="utf-8"?>
<sst xmlns="http://schemas.openxmlformats.org/spreadsheetml/2006/main" count="440" uniqueCount="98">
  <si>
    <t>ลำดับ</t>
  </si>
  <si>
    <t>โครงการ</t>
  </si>
  <si>
    <t>หน่วยดำเนินการ</t>
  </si>
  <si>
    <t>งบประมาณ
ที่ได้รับการจัดสรร
(บาท)</t>
  </si>
  <si>
    <t>โครงการขุดลอกคลองเตาขนมจีนเพื่อหน่วงน้ำเข้าบึงบอระเพ็ดและลงสู่แม่น้ำน่าน</t>
  </si>
  <si>
    <t>อบต.ท่าตะโก</t>
  </si>
  <si>
    <t>โครงการขุดลอกคลองท่าตะโกเพื่อหน่วงน้ำเข้าบึงบอระเพ็ดและ
ลงสู่แม่น้ำน่าน</t>
  </si>
  <si>
    <t>ขุดลอกหนองม้อน</t>
  </si>
  <si>
    <t>อบต.หนองเต่า</t>
  </si>
  <si>
    <t>โครงการขุดลอกหนองหลวงสาธารณประโยชน์</t>
  </si>
  <si>
    <t>อบต.บึงเสนาท</t>
  </si>
  <si>
    <t>ขุดลอกคลองหนองแว่น</t>
  </si>
  <si>
    <t>อบต.ท่าไม้</t>
  </si>
  <si>
    <t>โครงการขุดลอกคลองตาลี่</t>
  </si>
  <si>
    <t>อบต.ฆะมัง</t>
  </si>
  <si>
    <t>ขุดลอกหนองกระทอง</t>
  </si>
  <si>
    <t>โครงการขุดลอกหนองน้ำสาธารณะ หนองบอน</t>
  </si>
  <si>
    <t>โครงการขุดลอกคลองส่งน้ำ พร้อมวางท่อพีวีซี</t>
  </si>
  <si>
    <t>โครงการขุดลอกหนองน้ำสาธารณะ (หนองอ้อ) พร้อมวางท่อพีวีซี</t>
  </si>
  <si>
    <t>โครงการขุดลอกคลองหนองสำโหลก</t>
  </si>
  <si>
    <t>อบต.แควใหญ่</t>
  </si>
  <si>
    <t>ขุดลอกหนองสาธารณะในหมู่บ้าน(บึงลาดปลัง) หมู่ที่ 1 
บ้านลาดปลัง ตำบลเกยไชย อำเภอชุมแสง จังหวัดนครสวรรค์</t>
  </si>
  <si>
    <t>อบต.เกยไชย</t>
  </si>
  <si>
    <t>โครงการขุดลอกคลองกำจัดวัชพืชเพื่อกักเก็บน้ำในคลอง 
สายเรียบทางรถไฟ ระยะทาง 3,560 เมตร</t>
  </si>
  <si>
    <t>ขุดลอกคลองวัว</t>
  </si>
  <si>
    <t>โครงการขุดลอกหนองน้ำสาธารณะ (หนองหวายใหญ่)</t>
  </si>
  <si>
    <t>ขุดลอกคลองหนองขอน</t>
  </si>
  <si>
    <t>ขุดลอกหนองแกลบ</t>
  </si>
  <si>
    <t>ขุดลอกหนองตอใหญ่</t>
  </si>
  <si>
    <t>ขุดลอกบึงพลู</t>
  </si>
  <si>
    <t>ขุดลอกหนองพะตะพัง</t>
  </si>
  <si>
    <t>อบต.ทับกฤชใต้</t>
  </si>
  <si>
    <t>ขุดลอกหนองสนุ่น</t>
  </si>
  <si>
    <t>ขุดลอกบึงหนองเข็ม หมู่ที่ 4 ตำบลตาสัง อำเภอบรรพตพิสัยจังหวัดนครสวรรค์</t>
  </si>
  <si>
    <t>อบต.ตาสัง</t>
  </si>
  <si>
    <t>ขุดลอกคลองขุมหิน</t>
  </si>
  <si>
    <t>อบต.หัวดง</t>
  </si>
  <si>
    <t>ขุดลอกคลองวังสีเพชร</t>
  </si>
  <si>
    <t>ขุดลอกอ่างเก็บน้ำธรรมชาติ (บึงเพรียง) หมู่ที่  5,7 
บ้านดงเมืองเหนือ และบ้านดงเมืองใต้</t>
  </si>
  <si>
    <t>อบต.เขาดิน</t>
  </si>
  <si>
    <t>โครงการขุดลอกคลองสายนาตาแล่มถึงคลองตาล</t>
  </si>
  <si>
    <t>อบต.ทับกฤช</t>
  </si>
  <si>
    <t>โครงการขุดลอกคลองตาใบถึงคลองน้ำโจร</t>
  </si>
  <si>
    <t>โครงการขุดลอกคลองจากคันโซนถึงหนองบอน</t>
  </si>
  <si>
    <t>โครงการขุดลอกคลองสายคลองตาเปรม</t>
  </si>
  <si>
    <t>โครงการขุดลอกคลองจากนานายแทนถึงหนองสนุ่นน้อย</t>
  </si>
  <si>
    <t>โครงการขุดลอกคลองกรวดถึงคลองตาลพ</t>
  </si>
  <si>
    <t>โครงการขุดลอกคลองสายต้นทองถึงคลองตาเปรม</t>
  </si>
  <si>
    <t>โครงการขุดลอกคลองแยกต้นทองถึงหน้าวัดทุ่งแว่น</t>
  </si>
  <si>
    <t>โครงการขุดลอกคลองสายเรียบทางรถไฟ หมู่ที่ 6 
ถึงหมู่ที่ 9</t>
  </si>
  <si>
    <t>โครงการขุดลอกคลองจากคันโซนถึงหลังวัดทุ่งแว่น</t>
  </si>
  <si>
    <t xml:space="preserve">โครงการขุดลอกคลองบริเวณ วัดโพธิ์เงินฯ ถึงทางเข้าหมู่บ้าน </t>
  </si>
  <si>
    <t>โครงการขุดลอกคลองสายหนองบอนถึงหนองมล</t>
  </si>
  <si>
    <t>โครงการขุดลอกคลองหนองหวายถึงหนองเกลือ</t>
  </si>
  <si>
    <t>โครงการขุดลอกคลองทางเข้าหมู่บ้านถึงแยกป่านก</t>
  </si>
  <si>
    <t>โครงการขุดลอกคลองสายคลองตาลพ</t>
  </si>
  <si>
    <t>โครงการขุดลอกคลองแยกรางน้ำโจรถึงกลุ่มบก</t>
  </si>
  <si>
    <t>ขุดลอกคลองเจ้าพ่อร่มขาว</t>
  </si>
  <si>
    <t>อบต.พันลาน</t>
  </si>
  <si>
    <t>ขุดลอกคลองลอยรอบมาบสะตือ</t>
  </si>
  <si>
    <t>ขุดลอกหนองบัวสะแก (ตามแบบที่กำหนด) หมู่ที่ 10 บ้านไผ่ล้อม ตำบลเกยไชย อำเภอชุมแสง จังหวัดนครสวรรค์</t>
  </si>
  <si>
    <t>ขุดลอกหนองปลามัน (ตามแบบที่กำหนด) หมู่ที่ 10 บ้านไผ่ล้อม ตำบลเกยไชย อำเภอชุมแสง จังหวัดนครสวรรค์</t>
  </si>
  <si>
    <t xml:space="preserve">ขุดลอกคลองหนองปลาหมอ </t>
  </si>
  <si>
    <t>ขุดลอกหนองกรด</t>
  </si>
  <si>
    <t>ขุดลอกหนองหวาย หมู่ที่ 1 บ้านหนองแอก ตำบลหนองหม้อ อำเภอตาคลี จังหวัดนครสวรรค์</t>
  </si>
  <si>
    <t>อบต.หนองหม้อ</t>
  </si>
  <si>
    <t xml:space="preserve">ขุดลอกหนองแก้มช้ำ หมู่ที่ 6 บ้านหนองไม้ลู่ ตำบลหนองหม้อ อำเภอตาคลี จังหวัดนครสวรรค์ </t>
  </si>
  <si>
    <t>ขุดลอกหนองหญ้าปล้อง หมู่ที่ 6 บ้านหนองไม้ลู่ ตำบลหนองหม้อ อำเภอตาคลี จังหวัดนครสวรรค์</t>
  </si>
  <si>
    <t>ขุดลอกคลองหนองค้างคาว หมู่ที่ 6 บ้านหนองไม้ลู่ 
ต.หนองหม้อ อ.ตาคลี จ.นครสวรรค์</t>
  </si>
  <si>
    <t xml:space="preserve">ขุดลอกหนองจอก หมู่ที่ 5 บ้านโคกหว้า ตำบลหนองหม้อ 
อำเภอตาคลี จังหวัดนครสวรรค์ </t>
  </si>
  <si>
    <t>ยกเลิกโครงการ</t>
  </si>
  <si>
    <t>ไม่ได้รับการจัดสรร</t>
  </si>
  <si>
    <t xml:space="preserve">หมายเหตุ
</t>
  </si>
  <si>
    <t>ข้อมูล ณ วันที่ 1 มีนาคม 2567</t>
  </si>
  <si>
    <t>บัญชีโครงการแก้ไขปัญหาอุทกภัยระยะเร่งด่วนในพื้นที่เจ้าพระยาใหญ่ งบประมาณรายจ่ายประจำปีงบประมาณ พ.ศ. 2566
งบกลาง รายการเงินสำรองจ่ายเพื่อกรณีฉุกเฉินหรือจำเป็น</t>
  </si>
  <si>
    <t>โครงการจัดหาคุรุภัณฑ์ เครื่องสูบน้ำท่วมขังและสูบน้ำแก้ไขปัญหาภัยแล้ง (จัดซื้อเครื่องสูบน้ำ ขนาด อัตราสูบน้ำ 25,000 ลิตร/นาที  จำนวน 14 เครื่อง)</t>
  </si>
  <si>
    <t>สำนักงานป้องกันและบรรเทาสาธารณภัยจังหวัดนครสวรรค์</t>
  </si>
  <si>
    <t xml:space="preserve">งานปรับปรุงคลองบางปอง 
พร้อมอาคารประกอบ ท้ายประตูระบายน้ำ
คลองบางปอง ตำบลแควใหญ่ 
อำเภอเมือง จังหวัดนครสวรรค์ </t>
  </si>
  <si>
    <t>ระบบระบายน้ำคลองเกร็ด พร้อมอาคารประกอบ ตำบลเกรียงไกร 
อำเภอเมือง จังหวัดนครสวรรค์</t>
  </si>
  <si>
    <t xml:space="preserve"> ปรับปรุงคลองบอระเพ็ด หน้าประตูระบายน้ำปากคลองบอระเพ็ด 
ตำบลแควใหญ่ อำเภอเมือง 
จังหวัดนครสวรรค์</t>
  </si>
  <si>
    <t>โครงการชลประทานนครสวรรค์</t>
  </si>
  <si>
    <t>โครงการขุดลอกตะกอนดินคลองบอระเพ็ด
(ประตูดำถึงบึงบอระเพ็ดซึ่งเป็นพื้นที่อาศัยของจระเข้) และขุดลอกตะกอนดินบริเวณด้านหน้าประตูระบายน้ำคันดิน (ชั่วคราว)</t>
  </si>
  <si>
    <t>สำนักงานประมงจังหวัดนครสวรรค์</t>
  </si>
  <si>
    <t xml:space="preserve">โครงการขุดลอกคลองส่งน้ำ หมู่ที่ 2 
บ้านมะขามเรียง ตำบลฆะมัง 
อำเภอชุมแสง จังหวัดนครสวรรค์ </t>
  </si>
  <si>
    <t xml:space="preserve">โครงการขุดลอกหนองหัววัง หมู่ที่ 7 
บ้านท่าเตียน ตำบลท่าไม้ อำเภอชุมแสง จังหวัดนครสวรรค์ </t>
  </si>
  <si>
    <t>โครงการขุดลอกหนองบุ่ง หมู่ที่ 3 
ตำบลท่าไม้ อำเภอชุมแสง จังหวัดนครสวรรค์</t>
  </si>
  <si>
    <t xml:space="preserve">โครงการขุดลอกหนองหลวง หมู่ที่ 13 ตำบลท่าไม้ อำเภอชุมแสง 
จังหวัดนครสวรรค์ </t>
  </si>
  <si>
    <t xml:space="preserve">โครงการขุดลอกหนองหัววัง หมู่ที่ 11 
ปีกวงฆ้อง ตำบลท่าไม้ อำเภอชุมแสง จังหวัดนครสวรรค์ </t>
  </si>
  <si>
    <t>โครงการขุดลอกหนองอ้อ หมู่ที่ 5 
ตำบลพันลาน อำเภอชุมแสง 
จังหวัดนครสวรรค์</t>
  </si>
  <si>
    <t>โครงการขุดลอกหนองกลางดอน หมู่ที่ 7 ตำบลพันลาน อำเภอชุมแสง 
จังหวัดนครสวรรค์</t>
  </si>
  <si>
    <t>โครงการขุดลอกหนองอีแตน หมู่ที่ 3 ตำบลพันลาน อำเภอชุมแสง 
จังหวัดนครสวรรค์</t>
  </si>
  <si>
    <t>โครงการขุดลอกหนองยายนอม หมู่ที่ 8 ตำบลพันลาน อำเภอชุมแสง จังหวัดนครสวรรค์</t>
  </si>
  <si>
    <t xml:space="preserve">โครงการขุดลอกคลองหนองอ้อ หมู่ที่ 5 ตำบลพันลาน อำเภอชุมแสง จังหวัดนครสวรรค์  </t>
  </si>
  <si>
    <t>โครงการขุดลอกคลองตามใจฉัน หมู่ที่ 10 ตำบลทับกฤช อำเภอชุมแสง จังหวัดนครสวรรค์</t>
  </si>
  <si>
    <t>โครงการขุดลอกคลองสายคลองตาเปรมเชื่อมคลองตาลพ หมู่ที่ 10 ตำบลทับกฤชอำเภอชุมแสง จังหวัดนครสวรรค์</t>
  </si>
  <si>
    <t>ที่ทำการปกครองอำเภอชุมแสง</t>
  </si>
  <si>
    <t>โครงการขุดลอกคลองบ้านคลองสำพรึง หมู่ที่ 8 ตำบลพันลาน อำเภอชุมแสง จังหวัดนครสวรรค์</t>
  </si>
  <si>
    <t>อยู่ระหว่างดำเนินการ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</si>
</sst>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#,##0.0000"/>
  </numFmts>
  <fonts count="10" x14ac:knownFonts="1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7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2" xfId="0" applyFont="1" applyBorder="1" applyAlignment="1">
      <alignment horizontal="left" vertical="top" wrapText="1"/>
    </xf>
    <xf numFmtId="3" fontId="1" fillId="0" borderId="2" xfId="1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3" fontId="1" fillId="2" borderId="2" xfId="1" applyNumberFormat="1" applyFont="1" applyFill="1" applyBorder="1" applyAlignment="1">
      <alignment horizontal="right" vertical="top" wrapText="1"/>
    </xf>
    <xf numFmtId="3" fontId="1" fillId="0" borderId="2" xfId="1" applyNumberFormat="1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top" wrapText="1"/>
    </xf>
    <xf numFmtId="3" fontId="1" fillId="3" borderId="2" xfId="1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center" vertical="top"/>
    </xf>
    <xf numFmtId="0" fontId="4" fillId="3" borderId="0" xfId="0" applyFont="1" applyFill="1" applyAlignment="1">
      <alignment vertical="top"/>
    </xf>
    <xf numFmtId="0" fontId="9" fillId="0" borderId="2" xfId="0" applyFont="1" applyBorder="1" applyAlignment="1">
      <alignment horizontal="center" vertical="top" wrapText="1"/>
    </xf>
    <xf numFmtId="3" fontId="6" fillId="0" borderId="2" xfId="0" applyNumberFormat="1" applyFont="1" applyBorder="1" applyAlignment="1">
      <alignment horizontal="right" vertical="top" wrapText="1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6" fillId="2" borderId="2" xfId="0" applyFont="1" applyFill="1" applyBorder="1" applyAlignment="1">
      <alignment horizontal="center" vertical="top"/>
    </xf>
    <xf numFmtId="0" fontId="4" fillId="2" borderId="0" xfId="0" applyFont="1" applyFill="1" applyAlignment="1">
      <alignment vertical="top"/>
    </xf>
    <xf numFmtId="0" fontId="0" fillId="0" borderId="0" xfId="0" applyAlignment="1">
      <alignment horizontal="center"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188" fontId="0" fillId="0" borderId="0" xfId="0" applyNumberFormat="1" applyAlignment="1">
      <alignment vertical="top"/>
    </xf>
    <xf numFmtId="0" fontId="8" fillId="0" borderId="0" xfId="0" applyFont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3" fontId="6" fillId="0" borderId="2" xfId="0" applyNumberFormat="1" applyFont="1" applyBorder="1" applyAlignment="1">
      <alignment horizontal="right" vertical="top"/>
    </xf>
    <xf numFmtId="3" fontId="6" fillId="2" borderId="2" xfId="0" applyNumberFormat="1" applyFont="1" applyFill="1" applyBorder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top"/>
    </xf>
    <xf numFmtId="187" fontId="5" fillId="5" borderId="2" xfId="1" applyNumberFormat="1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76"/>
  <sheetViews>
    <sheetView topLeftCell="A70" zoomScale="80" zoomScaleNormal="80" zoomScaleSheetLayoutView="85" workbookViewId="0">
      <selection activeCell="B81" sqref="B81"/>
    </sheetView>
  </sheetViews>
  <sheetFormatPr defaultColWidth="9" defaultRowHeight="17.399999999999999" x14ac:dyDescent="0.25"/>
  <cols>
    <col min="1" max="1" width="6.59765625" style="17" bestFit="1" customWidth="1"/>
    <col min="2" max="2" width="59.19921875" style="18" customWidth="1"/>
    <col min="3" max="3" width="18.69921875" style="19" bestFit="1" customWidth="1"/>
    <col min="4" max="4" width="14.09765625" style="19" bestFit="1" customWidth="1"/>
    <col min="5" max="5" width="19.796875" style="21" customWidth="1"/>
    <col min="6" max="16384" width="9" style="19"/>
  </cols>
  <sheetData>
    <row r="1" spans="1:5" s="13" customFormat="1" ht="43.8" customHeight="1" x14ac:dyDescent="0.25">
      <c r="A1" s="31" t="s">
        <v>74</v>
      </c>
      <c r="B1" s="31"/>
      <c r="C1" s="31"/>
      <c r="D1" s="31"/>
      <c r="E1" s="31"/>
    </row>
    <row r="2" spans="1:5" s="13" customFormat="1" ht="21" x14ac:dyDescent="0.25">
      <c r="A2" s="32" t="s">
        <v>73</v>
      </c>
      <c r="B2" s="32"/>
      <c r="C2" s="32"/>
      <c r="D2" s="32"/>
      <c r="E2" s="32"/>
    </row>
    <row r="3" spans="1:5" s="26" customFormat="1" ht="63" x14ac:dyDescent="0.25">
      <c r="A3" s="27" t="s">
        <v>0</v>
      </c>
      <c r="B3" s="27" t="s">
        <v>1</v>
      </c>
      <c r="C3" s="27" t="s">
        <v>2</v>
      </c>
      <c r="D3" s="27" t="s">
        <v>3</v>
      </c>
      <c r="E3" s="28" t="s">
        <v>72</v>
      </c>
    </row>
    <row r="4" spans="1:5" s="26" customFormat="1" ht="21" x14ac:dyDescent="0.25">
      <c r="A4" s="29">
        <f>COUNT(A5:A75)</f>
        <v>71</v>
      </c>
      <c r="B4" s="27"/>
      <c r="C4" s="27"/>
      <c r="D4" s="27">
        <f>SUM(D5:D75)</f>
        <v>255422682.86000001</v>
      </c>
      <c r="E4" s="28"/>
    </row>
    <row r="5" spans="1:5" s="14" customFormat="1" ht="63" x14ac:dyDescent="0.25">
      <c r="A5" s="11">
        <v>1</v>
      </c>
      <c r="B5" s="1" t="s">
        <v>75</v>
      </c>
      <c r="C5" s="1" t="s">
        <v>76</v>
      </c>
      <c r="D5" s="12">
        <f>35*1000000</f>
        <v>35000000</v>
      </c>
      <c r="E5" s="30" t="s">
        <v>97</v>
      </c>
    </row>
    <row r="6" spans="1:5" s="14" customFormat="1" ht="84" x14ac:dyDescent="0.25">
      <c r="A6" s="11">
        <v>2</v>
      </c>
      <c r="B6" s="1" t="s">
        <v>77</v>
      </c>
      <c r="C6" s="1" t="s">
        <v>80</v>
      </c>
      <c r="D6" s="12">
        <v>40000000</v>
      </c>
      <c r="E6" s="30" t="s">
        <v>97</v>
      </c>
    </row>
    <row r="7" spans="1:5" s="14" customFormat="1" ht="42" x14ac:dyDescent="0.25">
      <c r="A7" s="11">
        <v>3</v>
      </c>
      <c r="B7" s="1" t="s">
        <v>78</v>
      </c>
      <c r="C7" s="1" t="s">
        <v>80</v>
      </c>
      <c r="D7" s="12">
        <v>3884550.86</v>
      </c>
      <c r="E7" s="30" t="s">
        <v>97</v>
      </c>
    </row>
    <row r="8" spans="1:5" s="14" customFormat="1" ht="63" x14ac:dyDescent="0.25">
      <c r="A8" s="11">
        <v>4</v>
      </c>
      <c r="B8" s="1" t="s">
        <v>79</v>
      </c>
      <c r="C8" s="1" t="s">
        <v>80</v>
      </c>
      <c r="D8" s="12">
        <v>9963032</v>
      </c>
      <c r="E8" s="30" t="s">
        <v>97</v>
      </c>
    </row>
    <row r="9" spans="1:5" s="14" customFormat="1" ht="63" x14ac:dyDescent="0.25">
      <c r="A9" s="11">
        <v>5</v>
      </c>
      <c r="B9" s="22" t="s">
        <v>81</v>
      </c>
      <c r="C9" s="1" t="s">
        <v>82</v>
      </c>
      <c r="D9" s="23">
        <v>46854000</v>
      </c>
      <c r="E9" s="30" t="s">
        <v>97</v>
      </c>
    </row>
    <row r="10" spans="1:5" s="14" customFormat="1" ht="63" x14ac:dyDescent="0.25">
      <c r="A10" s="11">
        <v>6</v>
      </c>
      <c r="B10" s="1" t="s">
        <v>83</v>
      </c>
      <c r="C10" s="1" t="s">
        <v>95</v>
      </c>
      <c r="D10" s="12">
        <v>34000</v>
      </c>
      <c r="E10" s="30" t="s">
        <v>97</v>
      </c>
    </row>
    <row r="11" spans="1:5" s="14" customFormat="1" ht="42" x14ac:dyDescent="0.25">
      <c r="A11" s="11">
        <v>7</v>
      </c>
      <c r="B11" s="1" t="s">
        <v>84</v>
      </c>
      <c r="C11" s="1" t="s">
        <v>95</v>
      </c>
      <c r="D11" s="12">
        <v>550000</v>
      </c>
      <c r="E11" s="30" t="s">
        <v>97</v>
      </c>
    </row>
    <row r="12" spans="1:5" s="14" customFormat="1" ht="42" x14ac:dyDescent="0.25">
      <c r="A12" s="11">
        <v>8</v>
      </c>
      <c r="B12" s="1" t="s">
        <v>85</v>
      </c>
      <c r="C12" s="1" t="s">
        <v>95</v>
      </c>
      <c r="D12" s="12">
        <v>552000</v>
      </c>
      <c r="E12" s="30" t="s">
        <v>97</v>
      </c>
    </row>
    <row r="13" spans="1:5" s="14" customFormat="1" ht="42" x14ac:dyDescent="0.25">
      <c r="A13" s="11">
        <v>9</v>
      </c>
      <c r="B13" s="1" t="s">
        <v>86</v>
      </c>
      <c r="C13" s="1" t="s">
        <v>95</v>
      </c>
      <c r="D13" s="12">
        <v>552000</v>
      </c>
      <c r="E13" s="30" t="s">
        <v>97</v>
      </c>
    </row>
    <row r="14" spans="1:5" s="14" customFormat="1" ht="42" x14ac:dyDescent="0.25">
      <c r="A14" s="11">
        <v>10</v>
      </c>
      <c r="B14" s="1" t="s">
        <v>87</v>
      </c>
      <c r="C14" s="1" t="s">
        <v>95</v>
      </c>
      <c r="D14" s="12">
        <v>3431000</v>
      </c>
      <c r="E14" s="30" t="s">
        <v>97</v>
      </c>
    </row>
    <row r="15" spans="1:5" s="14" customFormat="1" ht="63" x14ac:dyDescent="0.25">
      <c r="A15" s="11">
        <v>11</v>
      </c>
      <c r="B15" s="1" t="s">
        <v>88</v>
      </c>
      <c r="C15" s="1" t="s">
        <v>95</v>
      </c>
      <c r="D15" s="12">
        <v>114000</v>
      </c>
      <c r="E15" s="30" t="s">
        <v>97</v>
      </c>
    </row>
    <row r="16" spans="1:5" s="14" customFormat="1" ht="42" x14ac:dyDescent="0.25">
      <c r="A16" s="11">
        <v>12</v>
      </c>
      <c r="B16" s="1" t="s">
        <v>89</v>
      </c>
      <c r="C16" s="1" t="s">
        <v>95</v>
      </c>
      <c r="D16" s="12">
        <v>149000</v>
      </c>
      <c r="E16" s="30" t="s">
        <v>97</v>
      </c>
    </row>
    <row r="17" spans="1:5" s="14" customFormat="1" ht="42" x14ac:dyDescent="0.25">
      <c r="A17" s="11">
        <v>13</v>
      </c>
      <c r="B17" s="1" t="s">
        <v>90</v>
      </c>
      <c r="C17" s="1" t="s">
        <v>95</v>
      </c>
      <c r="D17" s="12">
        <v>176000</v>
      </c>
      <c r="E17" s="30" t="s">
        <v>97</v>
      </c>
    </row>
    <row r="18" spans="1:5" s="14" customFormat="1" ht="42" x14ac:dyDescent="0.25">
      <c r="A18" s="11">
        <v>14</v>
      </c>
      <c r="B18" s="1" t="s">
        <v>91</v>
      </c>
      <c r="C18" s="1" t="s">
        <v>95</v>
      </c>
      <c r="D18" s="12">
        <v>252000</v>
      </c>
      <c r="E18" s="30" t="s">
        <v>97</v>
      </c>
    </row>
    <row r="19" spans="1:5" s="16" customFormat="1" ht="42" x14ac:dyDescent="0.25">
      <c r="A19" s="11">
        <v>15</v>
      </c>
      <c r="B19" s="4" t="s">
        <v>96</v>
      </c>
      <c r="C19" s="4" t="s">
        <v>95</v>
      </c>
      <c r="D19" s="24">
        <v>295000</v>
      </c>
      <c r="E19" s="15" t="s">
        <v>70</v>
      </c>
    </row>
    <row r="20" spans="1:5" s="14" customFormat="1" ht="42" x14ac:dyDescent="0.25">
      <c r="A20" s="11">
        <v>16</v>
      </c>
      <c r="B20" s="1" t="s">
        <v>92</v>
      </c>
      <c r="C20" s="1" t="s">
        <v>95</v>
      </c>
      <c r="D20" s="25">
        <v>324000</v>
      </c>
      <c r="E20" s="30" t="s">
        <v>97</v>
      </c>
    </row>
    <row r="21" spans="1:5" s="14" customFormat="1" ht="42" x14ac:dyDescent="0.25">
      <c r="A21" s="11">
        <v>17</v>
      </c>
      <c r="B21" s="1" t="s">
        <v>93</v>
      </c>
      <c r="C21" s="1" t="s">
        <v>95</v>
      </c>
      <c r="D21" s="12">
        <v>356000</v>
      </c>
      <c r="E21" s="30" t="s">
        <v>97</v>
      </c>
    </row>
    <row r="22" spans="1:5" s="14" customFormat="1" ht="42" x14ac:dyDescent="0.25">
      <c r="A22" s="11">
        <v>18</v>
      </c>
      <c r="B22" s="1" t="s">
        <v>94</v>
      </c>
      <c r="C22" s="1" t="s">
        <v>95</v>
      </c>
      <c r="D22" s="12">
        <v>500000</v>
      </c>
      <c r="E22" s="30" t="s">
        <v>97</v>
      </c>
    </row>
    <row r="23" spans="1:5" s="13" customFormat="1" ht="21.6" x14ac:dyDescent="0.25">
      <c r="A23" s="11">
        <v>19</v>
      </c>
      <c r="B23" s="1" t="s">
        <v>4</v>
      </c>
      <c r="C23" s="1" t="s">
        <v>5</v>
      </c>
      <c r="D23" s="2">
        <f>0.9905*1000000</f>
        <v>990500</v>
      </c>
      <c r="E23" s="30" t="s">
        <v>97</v>
      </c>
    </row>
    <row r="24" spans="1:5" s="3" customFormat="1" ht="42" x14ac:dyDescent="0.25">
      <c r="A24" s="11">
        <v>20</v>
      </c>
      <c r="B24" s="1" t="s">
        <v>6</v>
      </c>
      <c r="C24" s="1" t="s">
        <v>5</v>
      </c>
      <c r="D24" s="2">
        <f>1.123*1000000</f>
        <v>1123000</v>
      </c>
      <c r="E24" s="30" t="s">
        <v>97</v>
      </c>
    </row>
    <row r="25" spans="1:5" s="13" customFormat="1" ht="21.6" x14ac:dyDescent="0.25">
      <c r="A25" s="11">
        <v>21</v>
      </c>
      <c r="B25" s="1" t="s">
        <v>7</v>
      </c>
      <c r="C25" s="1" t="s">
        <v>8</v>
      </c>
      <c r="D25" s="2">
        <f>1.98*1000000</f>
        <v>1980000</v>
      </c>
      <c r="E25" s="30" t="s">
        <v>97</v>
      </c>
    </row>
    <row r="26" spans="1:5" s="16" customFormat="1" ht="21.6" x14ac:dyDescent="0.25">
      <c r="A26" s="11">
        <v>22</v>
      </c>
      <c r="B26" s="4" t="s">
        <v>9</v>
      </c>
      <c r="C26" s="4" t="s">
        <v>10</v>
      </c>
      <c r="D26" s="5">
        <f>7.9*1000000</f>
        <v>7900000</v>
      </c>
      <c r="E26" s="15" t="s">
        <v>70</v>
      </c>
    </row>
    <row r="27" spans="1:5" s="13" customFormat="1" ht="21.6" x14ac:dyDescent="0.25">
      <c r="A27" s="11">
        <v>23</v>
      </c>
      <c r="B27" s="1" t="s">
        <v>11</v>
      </c>
      <c r="C27" s="1" t="s">
        <v>12</v>
      </c>
      <c r="D27" s="2">
        <f>0.12*1000000</f>
        <v>120000</v>
      </c>
      <c r="E27" s="30" t="s">
        <v>97</v>
      </c>
    </row>
    <row r="28" spans="1:5" s="13" customFormat="1" ht="21.6" x14ac:dyDescent="0.25">
      <c r="A28" s="11">
        <v>24</v>
      </c>
      <c r="B28" s="1" t="s">
        <v>13</v>
      </c>
      <c r="C28" s="1" t="s">
        <v>14</v>
      </c>
      <c r="D28" s="2">
        <f>0.155*1000000</f>
        <v>155000</v>
      </c>
      <c r="E28" s="30" t="s">
        <v>97</v>
      </c>
    </row>
    <row r="29" spans="1:5" s="13" customFormat="1" ht="21.6" x14ac:dyDescent="0.25">
      <c r="A29" s="11">
        <v>25</v>
      </c>
      <c r="B29" s="1" t="s">
        <v>15</v>
      </c>
      <c r="C29" s="1" t="s">
        <v>12</v>
      </c>
      <c r="D29" s="2">
        <f>0.17*1000000</f>
        <v>170000</v>
      </c>
      <c r="E29" s="30" t="s">
        <v>97</v>
      </c>
    </row>
    <row r="30" spans="1:5" s="13" customFormat="1" ht="21.6" x14ac:dyDescent="0.25">
      <c r="A30" s="11">
        <v>26</v>
      </c>
      <c r="B30" s="1" t="s">
        <v>16</v>
      </c>
      <c r="C30" s="1" t="s">
        <v>14</v>
      </c>
      <c r="D30" s="2">
        <f>0.182*1000000</f>
        <v>182000</v>
      </c>
      <c r="E30" s="30" t="s">
        <v>97</v>
      </c>
    </row>
    <row r="31" spans="1:5" s="13" customFormat="1" ht="21.6" x14ac:dyDescent="0.25">
      <c r="A31" s="11">
        <v>27</v>
      </c>
      <c r="B31" s="1" t="s">
        <v>17</v>
      </c>
      <c r="C31" s="1" t="s">
        <v>14</v>
      </c>
      <c r="D31" s="2">
        <f>0.312*1000000</f>
        <v>312000</v>
      </c>
      <c r="E31" s="30" t="s">
        <v>97</v>
      </c>
    </row>
    <row r="32" spans="1:5" s="13" customFormat="1" ht="21.6" x14ac:dyDescent="0.25">
      <c r="A32" s="11">
        <v>28</v>
      </c>
      <c r="B32" s="1" t="s">
        <v>18</v>
      </c>
      <c r="C32" s="1" t="s">
        <v>14</v>
      </c>
      <c r="D32" s="2">
        <f>0.409*1000000</f>
        <v>409000</v>
      </c>
      <c r="E32" s="30" t="s">
        <v>97</v>
      </c>
    </row>
    <row r="33" spans="1:5" s="13" customFormat="1" ht="21.6" x14ac:dyDescent="0.25">
      <c r="A33" s="11">
        <v>29</v>
      </c>
      <c r="B33" s="1" t="s">
        <v>19</v>
      </c>
      <c r="C33" s="1" t="s">
        <v>20</v>
      </c>
      <c r="D33" s="2">
        <f>0.5*1000000</f>
        <v>500000</v>
      </c>
      <c r="E33" s="30" t="s">
        <v>97</v>
      </c>
    </row>
    <row r="34" spans="1:5" s="13" customFormat="1" ht="42" x14ac:dyDescent="0.25">
      <c r="A34" s="11">
        <v>30</v>
      </c>
      <c r="B34" s="1" t="s">
        <v>21</v>
      </c>
      <c r="C34" s="1" t="s">
        <v>22</v>
      </c>
      <c r="D34" s="2">
        <f>0.5409*1000000</f>
        <v>540900</v>
      </c>
      <c r="E34" s="30" t="s">
        <v>97</v>
      </c>
    </row>
    <row r="35" spans="1:5" s="13" customFormat="1" ht="42" x14ac:dyDescent="0.25">
      <c r="A35" s="11">
        <v>31</v>
      </c>
      <c r="B35" s="1" t="s">
        <v>23</v>
      </c>
      <c r="C35" s="1" t="s">
        <v>14</v>
      </c>
      <c r="D35" s="2">
        <f>1.175*1000000</f>
        <v>1175000</v>
      </c>
      <c r="E35" s="30" t="s">
        <v>97</v>
      </c>
    </row>
    <row r="36" spans="1:5" s="13" customFormat="1" ht="21.6" x14ac:dyDescent="0.25">
      <c r="A36" s="11">
        <v>32</v>
      </c>
      <c r="B36" s="1" t="s">
        <v>24</v>
      </c>
      <c r="C36" s="1" t="s">
        <v>12</v>
      </c>
      <c r="D36" s="2">
        <f>1.56*1000000</f>
        <v>1560000</v>
      </c>
      <c r="E36" s="30" t="s">
        <v>97</v>
      </c>
    </row>
    <row r="37" spans="1:5" s="13" customFormat="1" ht="21.6" x14ac:dyDescent="0.25">
      <c r="A37" s="11">
        <v>33</v>
      </c>
      <c r="B37" s="1" t="s">
        <v>25</v>
      </c>
      <c r="C37" s="1" t="s">
        <v>14</v>
      </c>
      <c r="D37" s="2">
        <f>1.593*1000000</f>
        <v>1593000</v>
      </c>
      <c r="E37" s="30" t="s">
        <v>97</v>
      </c>
    </row>
    <row r="38" spans="1:5" s="16" customFormat="1" ht="21.6" x14ac:dyDescent="0.25">
      <c r="A38" s="11">
        <v>34</v>
      </c>
      <c r="B38" s="4" t="s">
        <v>26</v>
      </c>
      <c r="C38" s="4" t="s">
        <v>12</v>
      </c>
      <c r="D38" s="5">
        <f>1.79*1000000</f>
        <v>1790000</v>
      </c>
      <c r="E38" s="15" t="s">
        <v>70</v>
      </c>
    </row>
    <row r="39" spans="1:5" s="13" customFormat="1" ht="21.6" x14ac:dyDescent="0.25">
      <c r="A39" s="11">
        <v>35</v>
      </c>
      <c r="B39" s="1" t="s">
        <v>27</v>
      </c>
      <c r="C39" s="1" t="s">
        <v>12</v>
      </c>
      <c r="D39" s="2">
        <f>2.05*1000000</f>
        <v>2049999.9999999998</v>
      </c>
      <c r="E39" s="30" t="s">
        <v>97</v>
      </c>
    </row>
    <row r="40" spans="1:5" s="13" customFormat="1" ht="21.6" x14ac:dyDescent="0.25">
      <c r="A40" s="11">
        <v>36</v>
      </c>
      <c r="B40" s="1" t="s">
        <v>28</v>
      </c>
      <c r="C40" s="1" t="s">
        <v>12</v>
      </c>
      <c r="D40" s="2">
        <f>5.6*1000000</f>
        <v>5600000</v>
      </c>
      <c r="E40" s="30" t="s">
        <v>97</v>
      </c>
    </row>
    <row r="41" spans="1:5" s="13" customFormat="1" ht="21.6" x14ac:dyDescent="0.25">
      <c r="A41" s="11">
        <v>37</v>
      </c>
      <c r="B41" s="1" t="s">
        <v>29</v>
      </c>
      <c r="C41" s="1" t="s">
        <v>12</v>
      </c>
      <c r="D41" s="2">
        <f>7.99*1000000</f>
        <v>7990000</v>
      </c>
      <c r="E41" s="30" t="s">
        <v>97</v>
      </c>
    </row>
    <row r="42" spans="1:5" s="10" customFormat="1" ht="21.6" x14ac:dyDescent="0.25">
      <c r="A42" s="11">
        <v>38</v>
      </c>
      <c r="B42" s="7" t="s">
        <v>30</v>
      </c>
      <c r="C42" s="7" t="s">
        <v>31</v>
      </c>
      <c r="D42" s="8">
        <f>20*1000000</f>
        <v>20000000</v>
      </c>
      <c r="E42" s="9" t="s">
        <v>71</v>
      </c>
    </row>
    <row r="43" spans="1:5" s="10" customFormat="1" ht="21.6" x14ac:dyDescent="0.25">
      <c r="A43" s="11">
        <v>39</v>
      </c>
      <c r="B43" s="7" t="s">
        <v>32</v>
      </c>
      <c r="C43" s="7" t="s">
        <v>31</v>
      </c>
      <c r="D43" s="8">
        <f>30*1000000</f>
        <v>30000000</v>
      </c>
      <c r="E43" s="9" t="s">
        <v>71</v>
      </c>
    </row>
    <row r="44" spans="1:5" s="13" customFormat="1" ht="21.6" x14ac:dyDescent="0.25">
      <c r="A44" s="11">
        <v>40</v>
      </c>
      <c r="B44" s="1" t="s">
        <v>32</v>
      </c>
      <c r="C44" s="1" t="s">
        <v>8</v>
      </c>
      <c r="D44" s="2">
        <f>2.45*1000000</f>
        <v>2450000</v>
      </c>
      <c r="E44" s="30" t="s">
        <v>97</v>
      </c>
    </row>
    <row r="45" spans="1:5" s="13" customFormat="1" ht="21.6" x14ac:dyDescent="0.25">
      <c r="A45" s="11">
        <v>41</v>
      </c>
      <c r="B45" s="1" t="s">
        <v>33</v>
      </c>
      <c r="C45" s="1" t="s">
        <v>34</v>
      </c>
      <c r="D45" s="2">
        <f>0.6228*1000000</f>
        <v>622800</v>
      </c>
      <c r="E45" s="30" t="s">
        <v>97</v>
      </c>
    </row>
    <row r="46" spans="1:5" s="13" customFormat="1" ht="21.6" x14ac:dyDescent="0.25">
      <c r="A46" s="11">
        <v>42</v>
      </c>
      <c r="B46" s="1" t="s">
        <v>35</v>
      </c>
      <c r="C46" s="1" t="s">
        <v>36</v>
      </c>
      <c r="D46" s="2">
        <f>0.35*1000000</f>
        <v>350000</v>
      </c>
      <c r="E46" s="30" t="s">
        <v>97</v>
      </c>
    </row>
    <row r="47" spans="1:5" s="13" customFormat="1" ht="21.6" x14ac:dyDescent="0.25">
      <c r="A47" s="11">
        <v>43</v>
      </c>
      <c r="B47" s="1" t="s">
        <v>37</v>
      </c>
      <c r="C47" s="1" t="s">
        <v>36</v>
      </c>
      <c r="D47" s="2">
        <f>4.5*1000000</f>
        <v>4500000</v>
      </c>
      <c r="E47" s="30" t="s">
        <v>97</v>
      </c>
    </row>
    <row r="48" spans="1:5" s="13" customFormat="1" ht="42" x14ac:dyDescent="0.25">
      <c r="A48" s="11">
        <v>44</v>
      </c>
      <c r="B48" s="1" t="s">
        <v>38</v>
      </c>
      <c r="C48" s="1" t="s">
        <v>39</v>
      </c>
      <c r="D48" s="2">
        <f>8.8*1000000</f>
        <v>8800000</v>
      </c>
      <c r="E48" s="30" t="s">
        <v>97</v>
      </c>
    </row>
    <row r="49" spans="1:5" s="13" customFormat="1" ht="21.6" x14ac:dyDescent="0.25">
      <c r="A49" s="11">
        <v>45</v>
      </c>
      <c r="B49" s="1" t="s">
        <v>40</v>
      </c>
      <c r="C49" s="1" t="s">
        <v>41</v>
      </c>
      <c r="D49" s="2">
        <f>0.0615*1000000</f>
        <v>61500</v>
      </c>
      <c r="E49" s="30" t="s">
        <v>97</v>
      </c>
    </row>
    <row r="50" spans="1:5" s="13" customFormat="1" ht="21.6" x14ac:dyDescent="0.25">
      <c r="A50" s="11">
        <v>46</v>
      </c>
      <c r="B50" s="1" t="s">
        <v>42</v>
      </c>
      <c r="C50" s="1" t="s">
        <v>41</v>
      </c>
      <c r="D50" s="2">
        <f>0.1165*1000000</f>
        <v>116500</v>
      </c>
      <c r="E50" s="30" t="s">
        <v>97</v>
      </c>
    </row>
    <row r="51" spans="1:5" s="13" customFormat="1" ht="21.6" x14ac:dyDescent="0.25">
      <c r="A51" s="11">
        <v>47</v>
      </c>
      <c r="B51" s="1" t="s">
        <v>43</v>
      </c>
      <c r="C51" s="1" t="s">
        <v>41</v>
      </c>
      <c r="D51" s="2">
        <f>0.1165*1000000</f>
        <v>116500</v>
      </c>
      <c r="E51" s="30" t="s">
        <v>97</v>
      </c>
    </row>
    <row r="52" spans="1:5" s="16" customFormat="1" ht="21.6" x14ac:dyDescent="0.25">
      <c r="A52" s="11">
        <v>48</v>
      </c>
      <c r="B52" s="4" t="s">
        <v>44</v>
      </c>
      <c r="C52" s="4" t="s">
        <v>41</v>
      </c>
      <c r="D52" s="5">
        <f>0.1165*1000000</f>
        <v>116500</v>
      </c>
      <c r="E52" s="15" t="s">
        <v>70</v>
      </c>
    </row>
    <row r="53" spans="1:5" s="13" customFormat="1" ht="21.6" x14ac:dyDescent="0.25">
      <c r="A53" s="11">
        <v>49</v>
      </c>
      <c r="B53" s="1" t="s">
        <v>45</v>
      </c>
      <c r="C53" s="1" t="s">
        <v>41</v>
      </c>
      <c r="D53" s="2">
        <f>0.077*1000000</f>
        <v>77000</v>
      </c>
      <c r="E53" s="30" t="s">
        <v>97</v>
      </c>
    </row>
    <row r="54" spans="1:5" s="13" customFormat="1" ht="21.6" x14ac:dyDescent="0.25">
      <c r="A54" s="11">
        <v>50</v>
      </c>
      <c r="B54" s="1" t="s">
        <v>46</v>
      </c>
      <c r="C54" s="1" t="s">
        <v>41</v>
      </c>
      <c r="D54" s="2">
        <f>0.086*1000000</f>
        <v>86000</v>
      </c>
      <c r="E54" s="30" t="s">
        <v>97</v>
      </c>
    </row>
    <row r="55" spans="1:5" s="13" customFormat="1" ht="21.6" x14ac:dyDescent="0.25">
      <c r="A55" s="11">
        <v>51</v>
      </c>
      <c r="B55" s="1" t="s">
        <v>47</v>
      </c>
      <c r="C55" s="1" t="s">
        <v>41</v>
      </c>
      <c r="D55" s="2">
        <f>0.0867*1000000</f>
        <v>86700</v>
      </c>
      <c r="E55" s="30" t="s">
        <v>97</v>
      </c>
    </row>
    <row r="56" spans="1:5" s="13" customFormat="1" ht="21.6" x14ac:dyDescent="0.25">
      <c r="A56" s="11">
        <v>52</v>
      </c>
      <c r="B56" s="1" t="s">
        <v>48</v>
      </c>
      <c r="C56" s="1" t="s">
        <v>41</v>
      </c>
      <c r="D56" s="2">
        <f>0.109*1000000</f>
        <v>109000</v>
      </c>
      <c r="E56" s="30" t="s">
        <v>97</v>
      </c>
    </row>
    <row r="57" spans="1:5" s="13" customFormat="1" ht="42" x14ac:dyDescent="0.25">
      <c r="A57" s="11">
        <v>53</v>
      </c>
      <c r="B57" s="1" t="s">
        <v>49</v>
      </c>
      <c r="C57" s="1" t="s">
        <v>41</v>
      </c>
      <c r="D57" s="2">
        <f>0.114*1000000</f>
        <v>114000</v>
      </c>
      <c r="E57" s="30" t="s">
        <v>97</v>
      </c>
    </row>
    <row r="58" spans="1:5" s="13" customFormat="1" ht="21.6" x14ac:dyDescent="0.25">
      <c r="A58" s="11">
        <v>54</v>
      </c>
      <c r="B58" s="1" t="s">
        <v>50</v>
      </c>
      <c r="C58" s="1" t="s">
        <v>41</v>
      </c>
      <c r="D58" s="2">
        <f>0.127*1000000</f>
        <v>127000</v>
      </c>
      <c r="E58" s="30" t="s">
        <v>97</v>
      </c>
    </row>
    <row r="59" spans="1:5" s="13" customFormat="1" ht="21.6" x14ac:dyDescent="0.25">
      <c r="A59" s="11">
        <v>55</v>
      </c>
      <c r="B59" s="1" t="s">
        <v>51</v>
      </c>
      <c r="C59" s="1" t="s">
        <v>41</v>
      </c>
      <c r="D59" s="2">
        <f>0.141*1000000</f>
        <v>141000</v>
      </c>
      <c r="E59" s="30" t="s">
        <v>97</v>
      </c>
    </row>
    <row r="60" spans="1:5" s="13" customFormat="1" ht="21.6" x14ac:dyDescent="0.25">
      <c r="A60" s="11">
        <v>56</v>
      </c>
      <c r="B60" s="1" t="s">
        <v>52</v>
      </c>
      <c r="C60" s="1" t="s">
        <v>41</v>
      </c>
      <c r="D60" s="2">
        <f>0.141*1000000</f>
        <v>141000</v>
      </c>
      <c r="E60" s="30" t="s">
        <v>97</v>
      </c>
    </row>
    <row r="61" spans="1:5" s="13" customFormat="1" ht="21.6" x14ac:dyDescent="0.25">
      <c r="A61" s="11">
        <v>57</v>
      </c>
      <c r="B61" s="1" t="s">
        <v>53</v>
      </c>
      <c r="C61" s="1" t="s">
        <v>41</v>
      </c>
      <c r="D61" s="2">
        <f>0.146*1000000</f>
        <v>146000</v>
      </c>
      <c r="E61" s="30" t="s">
        <v>97</v>
      </c>
    </row>
    <row r="62" spans="1:5" s="13" customFormat="1" ht="21.6" x14ac:dyDescent="0.25">
      <c r="A62" s="11">
        <v>58</v>
      </c>
      <c r="B62" s="1" t="s">
        <v>54</v>
      </c>
      <c r="C62" s="1" t="s">
        <v>41</v>
      </c>
      <c r="D62" s="2">
        <f>0.146*1000000</f>
        <v>146000</v>
      </c>
      <c r="E62" s="30" t="s">
        <v>97</v>
      </c>
    </row>
    <row r="63" spans="1:5" s="13" customFormat="1" ht="21.6" x14ac:dyDescent="0.25">
      <c r="A63" s="11">
        <v>59</v>
      </c>
      <c r="B63" s="1" t="s">
        <v>55</v>
      </c>
      <c r="C63" s="1" t="s">
        <v>41</v>
      </c>
      <c r="D63" s="2">
        <f>0.178*1000000</f>
        <v>178000</v>
      </c>
      <c r="E63" s="30" t="s">
        <v>97</v>
      </c>
    </row>
    <row r="64" spans="1:5" s="13" customFormat="1" ht="21.6" x14ac:dyDescent="0.25">
      <c r="A64" s="11">
        <v>60</v>
      </c>
      <c r="B64" s="1" t="s">
        <v>56</v>
      </c>
      <c r="C64" s="1" t="s">
        <v>41</v>
      </c>
      <c r="D64" s="2">
        <f>0.27*1000000</f>
        <v>270000</v>
      </c>
      <c r="E64" s="30" t="s">
        <v>97</v>
      </c>
    </row>
    <row r="65" spans="1:5" s="13" customFormat="1" ht="21.6" x14ac:dyDescent="0.25">
      <c r="A65" s="11">
        <v>61</v>
      </c>
      <c r="B65" s="1" t="s">
        <v>57</v>
      </c>
      <c r="C65" s="1" t="s">
        <v>58</v>
      </c>
      <c r="D65" s="2">
        <f>0.0603*1000000</f>
        <v>60300</v>
      </c>
      <c r="E65" s="30" t="s">
        <v>97</v>
      </c>
    </row>
    <row r="66" spans="1:5" s="13" customFormat="1" ht="21.6" x14ac:dyDescent="0.25">
      <c r="A66" s="11">
        <v>62</v>
      </c>
      <c r="B66" s="1" t="s">
        <v>59</v>
      </c>
      <c r="C66" s="1" t="s">
        <v>58</v>
      </c>
      <c r="D66" s="2">
        <f>0.1993*1000000</f>
        <v>199300</v>
      </c>
      <c r="E66" s="30" t="s">
        <v>97</v>
      </c>
    </row>
    <row r="67" spans="1:5" s="13" customFormat="1" ht="42" x14ac:dyDescent="0.25">
      <c r="A67" s="11">
        <v>63</v>
      </c>
      <c r="B67" s="1" t="s">
        <v>60</v>
      </c>
      <c r="C67" s="1" t="s">
        <v>22</v>
      </c>
      <c r="D67" s="2">
        <f>0.3515*1000000</f>
        <v>351500</v>
      </c>
      <c r="E67" s="30" t="s">
        <v>97</v>
      </c>
    </row>
    <row r="68" spans="1:5" s="13" customFormat="1" ht="42" x14ac:dyDescent="0.25">
      <c r="A68" s="11">
        <v>64</v>
      </c>
      <c r="B68" s="1" t="s">
        <v>61</v>
      </c>
      <c r="C68" s="1" t="s">
        <v>22</v>
      </c>
      <c r="D68" s="2">
        <f>0.4537*1000000</f>
        <v>453700</v>
      </c>
      <c r="E68" s="30" t="s">
        <v>97</v>
      </c>
    </row>
    <row r="69" spans="1:5" s="13" customFormat="1" ht="21.6" x14ac:dyDescent="0.25">
      <c r="A69" s="11">
        <v>65</v>
      </c>
      <c r="B69" s="1" t="s">
        <v>62</v>
      </c>
      <c r="C69" s="1" t="s">
        <v>58</v>
      </c>
      <c r="D69" s="2">
        <f>0.5378*1000000</f>
        <v>537800</v>
      </c>
      <c r="E69" s="30" t="s">
        <v>97</v>
      </c>
    </row>
    <row r="70" spans="1:5" s="13" customFormat="1" ht="21.6" x14ac:dyDescent="0.25">
      <c r="A70" s="11">
        <v>66</v>
      </c>
      <c r="B70" s="1" t="s">
        <v>63</v>
      </c>
      <c r="C70" s="1" t="s">
        <v>58</v>
      </c>
      <c r="D70" s="6">
        <f>3.4476*1000000</f>
        <v>3447600</v>
      </c>
      <c r="E70" s="30" t="s">
        <v>97</v>
      </c>
    </row>
    <row r="71" spans="1:5" s="10" customFormat="1" ht="42" x14ac:dyDescent="0.25">
      <c r="A71" s="11">
        <v>67</v>
      </c>
      <c r="B71" s="7" t="s">
        <v>64</v>
      </c>
      <c r="C71" s="7" t="s">
        <v>65</v>
      </c>
      <c r="D71" s="8">
        <f>0.45*1000000</f>
        <v>450000</v>
      </c>
      <c r="E71" s="9" t="s">
        <v>71</v>
      </c>
    </row>
    <row r="72" spans="1:5" s="13" customFormat="1" ht="42" x14ac:dyDescent="0.25">
      <c r="A72" s="11">
        <v>68</v>
      </c>
      <c r="B72" s="1" t="s">
        <v>66</v>
      </c>
      <c r="C72" s="1" t="s">
        <v>65</v>
      </c>
      <c r="D72" s="6">
        <f>0.51*1000000</f>
        <v>510000</v>
      </c>
      <c r="E72" s="30" t="s">
        <v>97</v>
      </c>
    </row>
    <row r="73" spans="1:5" s="13" customFormat="1" ht="42" x14ac:dyDescent="0.25">
      <c r="A73" s="11">
        <v>69</v>
      </c>
      <c r="B73" s="1" t="s">
        <v>67</v>
      </c>
      <c r="C73" s="1" t="s">
        <v>65</v>
      </c>
      <c r="D73" s="2">
        <f>0.51*1000000</f>
        <v>510000</v>
      </c>
      <c r="E73" s="30" t="s">
        <v>97</v>
      </c>
    </row>
    <row r="74" spans="1:5" s="13" customFormat="1" ht="42" x14ac:dyDescent="0.25">
      <c r="A74" s="11">
        <v>70</v>
      </c>
      <c r="B74" s="1" t="s">
        <v>68</v>
      </c>
      <c r="C74" s="1" t="s">
        <v>65</v>
      </c>
      <c r="D74" s="2">
        <f>0.51*1000000</f>
        <v>510000</v>
      </c>
      <c r="E74" s="30" t="s">
        <v>97</v>
      </c>
    </row>
    <row r="75" spans="1:5" s="13" customFormat="1" ht="42" x14ac:dyDescent="0.25">
      <c r="A75" s="11">
        <v>71</v>
      </c>
      <c r="B75" s="1" t="s">
        <v>69</v>
      </c>
      <c r="C75" s="1" t="s">
        <v>65</v>
      </c>
      <c r="D75" s="2">
        <f>0.51*1000000</f>
        <v>510000</v>
      </c>
      <c r="E75" s="30" t="s">
        <v>97</v>
      </c>
    </row>
    <row r="76" spans="1:5" x14ac:dyDescent="0.25">
      <c r="D76" s="20"/>
    </row>
  </sheetData>
  <protectedRanges>
    <protectedRange sqref="E27:E37 E39:E41 E44:E51 E53:E70 E72:E75 E3:E25" name="ช่วง1"/>
  </protectedRanges>
  <dataConsolidate/>
  <mergeCells count="2">
    <mergeCell ref="A1:E1"/>
    <mergeCell ref="A2:E2"/>
  </mergeCells>
  <pageMargins left="0.59055118110236227" right="0.19685039370078741" top="0.39370078740157483" bottom="0.19685039370078741" header="0.31496062992125984" footer="0.31496062992125984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76"/>
  <sheetViews>
    <sheetView tabSelected="1" zoomScale="80" zoomScaleNormal="80" zoomScaleSheetLayoutView="85" workbookViewId="0">
      <selection activeCell="H5" sqref="H5"/>
    </sheetView>
  </sheetViews>
  <sheetFormatPr defaultColWidth="9" defaultRowHeight="17.399999999999999" x14ac:dyDescent="0.25"/>
  <cols>
    <col min="1" max="1" width="6.59765625" style="17" bestFit="1" customWidth="1"/>
    <col min="2" max="2" width="59.19921875" style="18" customWidth="1"/>
    <col min="3" max="3" width="18.69921875" style="19" bestFit="1" customWidth="1"/>
    <col min="4" max="4" width="14.09765625" style="19" bestFit="1" customWidth="1"/>
    <col min="5" max="5" width="19.796875" style="21" customWidth="1"/>
    <col min="6" max="16384" width="9" style="19"/>
  </cols>
  <sheetData>
    <row r="1" spans="1:5" s="13" customFormat="1" ht="43.8" customHeight="1" x14ac:dyDescent="0.25">
      <c r="A1" s="31" t="s">
        <v>74</v>
      </c>
      <c r="B1" s="31"/>
      <c r="C1" s="31"/>
      <c r="D1" s="31"/>
      <c r="E1" s="31"/>
    </row>
    <row r="2" spans="1:5" s="13" customFormat="1" ht="21" x14ac:dyDescent="0.25">
      <c r="A2" s="32" t="s">
        <v>73</v>
      </c>
      <c r="B2" s="32"/>
      <c r="C2" s="32"/>
      <c r="D2" s="32"/>
      <c r="E2" s="32"/>
    </row>
    <row r="3" spans="1:5" s="26" customFormat="1" ht="63" x14ac:dyDescent="0.25">
      <c r="A3" s="27" t="s">
        <v>0</v>
      </c>
      <c r="B3" s="27" t="s">
        <v>1</v>
      </c>
      <c r="C3" s="27" t="s">
        <v>2</v>
      </c>
      <c r="D3" s="27" t="s">
        <v>3</v>
      </c>
      <c r="E3" s="28" t="s">
        <v>72</v>
      </c>
    </row>
    <row r="4" spans="1:5" s="26" customFormat="1" ht="21" x14ac:dyDescent="0.25">
      <c r="A4" s="29">
        <f>COUNT(A5:A75)</f>
        <v>71</v>
      </c>
      <c r="B4" s="27"/>
      <c r="C4" s="27"/>
      <c r="D4" s="27">
        <f>SUM(D5:D75)</f>
        <v>255422682.86000001</v>
      </c>
      <c r="E4" s="28"/>
    </row>
    <row r="5" spans="1:5" s="14" customFormat="1" ht="63" x14ac:dyDescent="0.25">
      <c r="A5" s="11">
        <v>1</v>
      </c>
      <c r="B5" s="1" t="s">
        <v>75</v>
      </c>
      <c r="C5" s="1" t="s">
        <v>76</v>
      </c>
      <c r="D5" s="12">
        <f>35*1000000</f>
        <v>35000000</v>
      </c>
      <c r="E5" s="30" t="s">
        <v>97</v>
      </c>
    </row>
    <row r="6" spans="1:5" s="14" customFormat="1" ht="84" x14ac:dyDescent="0.25">
      <c r="A6" s="11">
        <v>2</v>
      </c>
      <c r="B6" s="1" t="s">
        <v>77</v>
      </c>
      <c r="C6" s="1" t="s">
        <v>80</v>
      </c>
      <c r="D6" s="12">
        <v>40000000</v>
      </c>
      <c r="E6" s="30" t="s">
        <v>97</v>
      </c>
    </row>
    <row r="7" spans="1:5" s="14" customFormat="1" ht="42" x14ac:dyDescent="0.25">
      <c r="A7" s="11">
        <v>3</v>
      </c>
      <c r="B7" s="1" t="s">
        <v>78</v>
      </c>
      <c r="C7" s="1" t="s">
        <v>80</v>
      </c>
      <c r="D7" s="12">
        <v>3884550.86</v>
      </c>
      <c r="E7" s="30" t="s">
        <v>97</v>
      </c>
    </row>
    <row r="8" spans="1:5" s="14" customFormat="1" ht="63" x14ac:dyDescent="0.25">
      <c r="A8" s="11">
        <v>4</v>
      </c>
      <c r="B8" s="1" t="s">
        <v>79</v>
      </c>
      <c r="C8" s="1" t="s">
        <v>80</v>
      </c>
      <c r="D8" s="12">
        <v>9963032</v>
      </c>
      <c r="E8" s="30" t="s">
        <v>97</v>
      </c>
    </row>
    <row r="9" spans="1:5" s="14" customFormat="1" ht="63" x14ac:dyDescent="0.25">
      <c r="A9" s="11">
        <v>5</v>
      </c>
      <c r="B9" s="22" t="s">
        <v>81</v>
      </c>
      <c r="C9" s="1" t="s">
        <v>82</v>
      </c>
      <c r="D9" s="23">
        <v>46854000</v>
      </c>
      <c r="E9" s="30" t="s">
        <v>97</v>
      </c>
    </row>
    <row r="10" spans="1:5" s="14" customFormat="1" ht="63" x14ac:dyDescent="0.25">
      <c r="A10" s="11">
        <v>6</v>
      </c>
      <c r="B10" s="1" t="s">
        <v>83</v>
      </c>
      <c r="C10" s="1" t="s">
        <v>95</v>
      </c>
      <c r="D10" s="12">
        <v>34000</v>
      </c>
      <c r="E10" s="30" t="s">
        <v>97</v>
      </c>
    </row>
    <row r="11" spans="1:5" s="14" customFormat="1" ht="42" x14ac:dyDescent="0.25">
      <c r="A11" s="11">
        <v>7</v>
      </c>
      <c r="B11" s="1" t="s">
        <v>84</v>
      </c>
      <c r="C11" s="1" t="s">
        <v>95</v>
      </c>
      <c r="D11" s="12">
        <v>550000</v>
      </c>
      <c r="E11" s="30" t="s">
        <v>97</v>
      </c>
    </row>
    <row r="12" spans="1:5" s="14" customFormat="1" ht="42" x14ac:dyDescent="0.25">
      <c r="A12" s="11">
        <v>8</v>
      </c>
      <c r="B12" s="1" t="s">
        <v>85</v>
      </c>
      <c r="C12" s="1" t="s">
        <v>95</v>
      </c>
      <c r="D12" s="12">
        <v>552000</v>
      </c>
      <c r="E12" s="30" t="s">
        <v>97</v>
      </c>
    </row>
    <row r="13" spans="1:5" s="14" customFormat="1" ht="42" x14ac:dyDescent="0.25">
      <c r="A13" s="11">
        <v>9</v>
      </c>
      <c r="B13" s="1" t="s">
        <v>86</v>
      </c>
      <c r="C13" s="1" t="s">
        <v>95</v>
      </c>
      <c r="D13" s="12">
        <v>552000</v>
      </c>
      <c r="E13" s="30" t="s">
        <v>97</v>
      </c>
    </row>
    <row r="14" spans="1:5" s="14" customFormat="1" ht="42" x14ac:dyDescent="0.25">
      <c r="A14" s="11">
        <v>10</v>
      </c>
      <c r="B14" s="1" t="s">
        <v>87</v>
      </c>
      <c r="C14" s="1" t="s">
        <v>95</v>
      </c>
      <c r="D14" s="12">
        <v>3431000</v>
      </c>
      <c r="E14" s="30" t="s">
        <v>97</v>
      </c>
    </row>
    <row r="15" spans="1:5" s="14" customFormat="1" ht="63" x14ac:dyDescent="0.25">
      <c r="A15" s="11">
        <v>11</v>
      </c>
      <c r="B15" s="1" t="s">
        <v>88</v>
      </c>
      <c r="C15" s="1" t="s">
        <v>95</v>
      </c>
      <c r="D15" s="12">
        <v>114000</v>
      </c>
      <c r="E15" s="30" t="s">
        <v>97</v>
      </c>
    </row>
    <row r="16" spans="1:5" s="14" customFormat="1" ht="42" x14ac:dyDescent="0.25">
      <c r="A16" s="11">
        <v>12</v>
      </c>
      <c r="B16" s="1" t="s">
        <v>89</v>
      </c>
      <c r="C16" s="1" t="s">
        <v>95</v>
      </c>
      <c r="D16" s="12">
        <v>149000</v>
      </c>
      <c r="E16" s="30" t="s">
        <v>97</v>
      </c>
    </row>
    <row r="17" spans="1:5" s="14" customFormat="1" ht="42" x14ac:dyDescent="0.25">
      <c r="A17" s="11">
        <v>13</v>
      </c>
      <c r="B17" s="1" t="s">
        <v>90</v>
      </c>
      <c r="C17" s="1" t="s">
        <v>95</v>
      </c>
      <c r="D17" s="12">
        <v>176000</v>
      </c>
      <c r="E17" s="30" t="s">
        <v>97</v>
      </c>
    </row>
    <row r="18" spans="1:5" s="14" customFormat="1" ht="42" x14ac:dyDescent="0.25">
      <c r="A18" s="11">
        <v>14</v>
      </c>
      <c r="B18" s="1" t="s">
        <v>91</v>
      </c>
      <c r="C18" s="1" t="s">
        <v>95</v>
      </c>
      <c r="D18" s="12">
        <v>252000</v>
      </c>
      <c r="E18" s="30" t="s">
        <v>97</v>
      </c>
    </row>
    <row r="19" spans="1:5" s="16" customFormat="1" ht="42" x14ac:dyDescent="0.25">
      <c r="A19" s="11">
        <v>15</v>
      </c>
      <c r="B19" s="4" t="s">
        <v>96</v>
      </c>
      <c r="C19" s="4" t="s">
        <v>95</v>
      </c>
      <c r="D19" s="24">
        <v>295000</v>
      </c>
      <c r="E19" s="15" t="s">
        <v>70</v>
      </c>
    </row>
    <row r="20" spans="1:5" s="14" customFormat="1" ht="42" x14ac:dyDescent="0.25">
      <c r="A20" s="11">
        <v>16</v>
      </c>
      <c r="B20" s="1" t="s">
        <v>92</v>
      </c>
      <c r="C20" s="1" t="s">
        <v>95</v>
      </c>
      <c r="D20" s="25">
        <v>324000</v>
      </c>
      <c r="E20" s="30" t="s">
        <v>97</v>
      </c>
    </row>
    <row r="21" spans="1:5" s="14" customFormat="1" ht="42" x14ac:dyDescent="0.25">
      <c r="A21" s="11">
        <v>17</v>
      </c>
      <c r="B21" s="1" t="s">
        <v>93</v>
      </c>
      <c r="C21" s="1" t="s">
        <v>95</v>
      </c>
      <c r="D21" s="12">
        <v>356000</v>
      </c>
      <c r="E21" s="30" t="s">
        <v>97</v>
      </c>
    </row>
    <row r="22" spans="1:5" s="14" customFormat="1" ht="42" x14ac:dyDescent="0.25">
      <c r="A22" s="11">
        <v>18</v>
      </c>
      <c r="B22" s="1" t="s">
        <v>94</v>
      </c>
      <c r="C22" s="1" t="s">
        <v>95</v>
      </c>
      <c r="D22" s="12">
        <v>500000</v>
      </c>
      <c r="E22" s="30" t="s">
        <v>97</v>
      </c>
    </row>
    <row r="23" spans="1:5" s="13" customFormat="1" ht="21.6" x14ac:dyDescent="0.25">
      <c r="A23" s="11">
        <v>19</v>
      </c>
      <c r="B23" s="1" t="s">
        <v>4</v>
      </c>
      <c r="C23" s="1" t="s">
        <v>5</v>
      </c>
      <c r="D23" s="2">
        <f>0.9905*1000000</f>
        <v>990500</v>
      </c>
      <c r="E23" s="30" t="s">
        <v>97</v>
      </c>
    </row>
    <row r="24" spans="1:5" s="3" customFormat="1" ht="42" x14ac:dyDescent="0.25">
      <c r="A24" s="11">
        <v>20</v>
      </c>
      <c r="B24" s="1" t="s">
        <v>6</v>
      </c>
      <c r="C24" s="1" t="s">
        <v>5</v>
      </c>
      <c r="D24" s="2">
        <f>1.123*1000000</f>
        <v>1123000</v>
      </c>
      <c r="E24" s="30" t="s">
        <v>97</v>
      </c>
    </row>
    <row r="25" spans="1:5" s="13" customFormat="1" ht="21.6" x14ac:dyDescent="0.25">
      <c r="A25" s="11">
        <v>21</v>
      </c>
      <c r="B25" s="1" t="s">
        <v>7</v>
      </c>
      <c r="C25" s="1" t="s">
        <v>8</v>
      </c>
      <c r="D25" s="2">
        <f>1.98*1000000</f>
        <v>1980000</v>
      </c>
      <c r="E25" s="30" t="s">
        <v>97</v>
      </c>
    </row>
    <row r="26" spans="1:5" s="16" customFormat="1" ht="21.6" x14ac:dyDescent="0.25">
      <c r="A26" s="11">
        <v>22</v>
      </c>
      <c r="B26" s="4" t="s">
        <v>9</v>
      </c>
      <c r="C26" s="4" t="s">
        <v>10</v>
      </c>
      <c r="D26" s="5">
        <f>7.9*1000000</f>
        <v>7900000</v>
      </c>
      <c r="E26" s="15" t="s">
        <v>70</v>
      </c>
    </row>
    <row r="27" spans="1:5" s="13" customFormat="1" ht="21.6" x14ac:dyDescent="0.25">
      <c r="A27" s="11">
        <v>23</v>
      </c>
      <c r="B27" s="1" t="s">
        <v>11</v>
      </c>
      <c r="C27" s="1" t="s">
        <v>12</v>
      </c>
      <c r="D27" s="2">
        <f>0.12*1000000</f>
        <v>120000</v>
      </c>
      <c r="E27" s="30" t="s">
        <v>97</v>
      </c>
    </row>
    <row r="28" spans="1:5" s="13" customFormat="1" ht="21.6" x14ac:dyDescent="0.25">
      <c r="A28" s="11">
        <v>24</v>
      </c>
      <c r="B28" s="1" t="s">
        <v>13</v>
      </c>
      <c r="C28" s="1" t="s">
        <v>14</v>
      </c>
      <c r="D28" s="2">
        <f>0.155*1000000</f>
        <v>155000</v>
      </c>
      <c r="E28" s="30" t="s">
        <v>97</v>
      </c>
    </row>
    <row r="29" spans="1:5" s="13" customFormat="1" ht="21.6" x14ac:dyDescent="0.25">
      <c r="A29" s="11">
        <v>25</v>
      </c>
      <c r="B29" s="1" t="s">
        <v>15</v>
      </c>
      <c r="C29" s="1" t="s">
        <v>12</v>
      </c>
      <c r="D29" s="2">
        <f>0.17*1000000</f>
        <v>170000</v>
      </c>
      <c r="E29" s="30" t="s">
        <v>97</v>
      </c>
    </row>
    <row r="30" spans="1:5" s="13" customFormat="1" ht="21.6" x14ac:dyDescent="0.25">
      <c r="A30" s="11">
        <v>26</v>
      </c>
      <c r="B30" s="1" t="s">
        <v>16</v>
      </c>
      <c r="C30" s="1" t="s">
        <v>14</v>
      </c>
      <c r="D30" s="2">
        <f>0.182*1000000</f>
        <v>182000</v>
      </c>
      <c r="E30" s="30" t="s">
        <v>97</v>
      </c>
    </row>
    <row r="31" spans="1:5" s="13" customFormat="1" ht="21.6" x14ac:dyDescent="0.25">
      <c r="A31" s="11">
        <v>27</v>
      </c>
      <c r="B31" s="1" t="s">
        <v>17</v>
      </c>
      <c r="C31" s="1" t="s">
        <v>14</v>
      </c>
      <c r="D31" s="2">
        <f>0.312*1000000</f>
        <v>312000</v>
      </c>
      <c r="E31" s="30" t="s">
        <v>97</v>
      </c>
    </row>
    <row r="32" spans="1:5" s="13" customFormat="1" ht="21.6" x14ac:dyDescent="0.25">
      <c r="A32" s="11">
        <v>28</v>
      </c>
      <c r="B32" s="1" t="s">
        <v>18</v>
      </c>
      <c r="C32" s="1" t="s">
        <v>14</v>
      </c>
      <c r="D32" s="2">
        <f>0.409*1000000</f>
        <v>409000</v>
      </c>
      <c r="E32" s="30" t="s">
        <v>97</v>
      </c>
    </row>
    <row r="33" spans="1:5" s="13" customFormat="1" ht="21.6" x14ac:dyDescent="0.25">
      <c r="A33" s="11">
        <v>29</v>
      </c>
      <c r="B33" s="1" t="s">
        <v>19</v>
      </c>
      <c r="C33" s="1" t="s">
        <v>20</v>
      </c>
      <c r="D33" s="2">
        <f>0.5*1000000</f>
        <v>500000</v>
      </c>
      <c r="E33" s="30" t="s">
        <v>97</v>
      </c>
    </row>
    <row r="34" spans="1:5" s="13" customFormat="1" ht="42" x14ac:dyDescent="0.25">
      <c r="A34" s="11">
        <v>30</v>
      </c>
      <c r="B34" s="1" t="s">
        <v>21</v>
      </c>
      <c r="C34" s="1" t="s">
        <v>22</v>
      </c>
      <c r="D34" s="2">
        <f>0.5409*1000000</f>
        <v>540900</v>
      </c>
      <c r="E34" s="30" t="s">
        <v>97</v>
      </c>
    </row>
    <row r="35" spans="1:5" s="13" customFormat="1" ht="42" x14ac:dyDescent="0.25">
      <c r="A35" s="11">
        <v>31</v>
      </c>
      <c r="B35" s="1" t="s">
        <v>23</v>
      </c>
      <c r="C35" s="1" t="s">
        <v>14</v>
      </c>
      <c r="D35" s="2">
        <f>1.175*1000000</f>
        <v>1175000</v>
      </c>
      <c r="E35" s="30" t="s">
        <v>97</v>
      </c>
    </row>
    <row r="36" spans="1:5" s="13" customFormat="1" ht="21.6" x14ac:dyDescent="0.25">
      <c r="A36" s="11">
        <v>32</v>
      </c>
      <c r="B36" s="1" t="s">
        <v>24</v>
      </c>
      <c r="C36" s="1" t="s">
        <v>12</v>
      </c>
      <c r="D36" s="2">
        <f>1.56*1000000</f>
        <v>1560000</v>
      </c>
      <c r="E36" s="30" t="s">
        <v>97</v>
      </c>
    </row>
    <row r="37" spans="1:5" s="13" customFormat="1" ht="21.6" x14ac:dyDescent="0.25">
      <c r="A37" s="11">
        <v>33</v>
      </c>
      <c r="B37" s="1" t="s">
        <v>25</v>
      </c>
      <c r="C37" s="1" t="s">
        <v>14</v>
      </c>
      <c r="D37" s="2">
        <f>1.593*1000000</f>
        <v>1593000</v>
      </c>
      <c r="E37" s="30" t="s">
        <v>97</v>
      </c>
    </row>
    <row r="38" spans="1:5" s="16" customFormat="1" ht="21.6" x14ac:dyDescent="0.25">
      <c r="A38" s="11">
        <v>34</v>
      </c>
      <c r="B38" s="4" t="s">
        <v>26</v>
      </c>
      <c r="C38" s="4" t="s">
        <v>12</v>
      </c>
      <c r="D38" s="5">
        <f>1.79*1000000</f>
        <v>1790000</v>
      </c>
      <c r="E38" s="15" t="s">
        <v>70</v>
      </c>
    </row>
    <row r="39" spans="1:5" s="13" customFormat="1" ht="21.6" x14ac:dyDescent="0.25">
      <c r="A39" s="11">
        <v>35</v>
      </c>
      <c r="B39" s="1" t="s">
        <v>27</v>
      </c>
      <c r="C39" s="1" t="s">
        <v>12</v>
      </c>
      <c r="D39" s="2">
        <f>2.05*1000000</f>
        <v>2049999.9999999998</v>
      </c>
      <c r="E39" s="30" t="s">
        <v>97</v>
      </c>
    </row>
    <row r="40" spans="1:5" s="13" customFormat="1" ht="21.6" x14ac:dyDescent="0.25">
      <c r="A40" s="11">
        <v>36</v>
      </c>
      <c r="B40" s="1" t="s">
        <v>28</v>
      </c>
      <c r="C40" s="1" t="s">
        <v>12</v>
      </c>
      <c r="D40" s="2">
        <f>5.6*1000000</f>
        <v>5600000</v>
      </c>
      <c r="E40" s="30" t="s">
        <v>97</v>
      </c>
    </row>
    <row r="41" spans="1:5" s="13" customFormat="1" ht="21.6" x14ac:dyDescent="0.25">
      <c r="A41" s="11">
        <v>37</v>
      </c>
      <c r="B41" s="1" t="s">
        <v>29</v>
      </c>
      <c r="C41" s="1" t="s">
        <v>12</v>
      </c>
      <c r="D41" s="2">
        <f>7.99*1000000</f>
        <v>7990000</v>
      </c>
      <c r="E41" s="30" t="s">
        <v>97</v>
      </c>
    </row>
    <row r="42" spans="1:5" s="10" customFormat="1" ht="21.6" x14ac:dyDescent="0.25">
      <c r="A42" s="11">
        <v>38</v>
      </c>
      <c r="B42" s="7" t="s">
        <v>30</v>
      </c>
      <c r="C42" s="7" t="s">
        <v>31</v>
      </c>
      <c r="D42" s="8">
        <f>20*1000000</f>
        <v>20000000</v>
      </c>
      <c r="E42" s="9" t="s">
        <v>71</v>
      </c>
    </row>
    <row r="43" spans="1:5" s="10" customFormat="1" ht="21.6" x14ac:dyDescent="0.25">
      <c r="A43" s="11">
        <v>39</v>
      </c>
      <c r="B43" s="7" t="s">
        <v>32</v>
      </c>
      <c r="C43" s="7" t="s">
        <v>31</v>
      </c>
      <c r="D43" s="8">
        <f>30*1000000</f>
        <v>30000000</v>
      </c>
      <c r="E43" s="9" t="s">
        <v>71</v>
      </c>
    </row>
    <row r="44" spans="1:5" s="13" customFormat="1" ht="21.6" x14ac:dyDescent="0.25">
      <c r="A44" s="11">
        <v>40</v>
      </c>
      <c r="B44" s="1" t="s">
        <v>32</v>
      </c>
      <c r="C44" s="1" t="s">
        <v>8</v>
      </c>
      <c r="D44" s="2">
        <f>2.45*1000000</f>
        <v>2450000</v>
      </c>
      <c r="E44" s="30" t="s">
        <v>97</v>
      </c>
    </row>
    <row r="45" spans="1:5" s="13" customFormat="1" ht="21.6" x14ac:dyDescent="0.25">
      <c r="A45" s="11">
        <v>41</v>
      </c>
      <c r="B45" s="1" t="s">
        <v>33</v>
      </c>
      <c r="C45" s="1" t="s">
        <v>34</v>
      </c>
      <c r="D45" s="2">
        <f>0.6228*1000000</f>
        <v>622800</v>
      </c>
      <c r="E45" s="30" t="s">
        <v>97</v>
      </c>
    </row>
    <row r="46" spans="1:5" s="13" customFormat="1" ht="21.6" x14ac:dyDescent="0.25">
      <c r="A46" s="11">
        <v>42</v>
      </c>
      <c r="B46" s="1" t="s">
        <v>35</v>
      </c>
      <c r="C46" s="1" t="s">
        <v>36</v>
      </c>
      <c r="D46" s="2">
        <f>0.35*1000000</f>
        <v>350000</v>
      </c>
      <c r="E46" s="30" t="s">
        <v>97</v>
      </c>
    </row>
    <row r="47" spans="1:5" s="13" customFormat="1" ht="21.6" x14ac:dyDescent="0.25">
      <c r="A47" s="11">
        <v>43</v>
      </c>
      <c r="B47" s="1" t="s">
        <v>37</v>
      </c>
      <c r="C47" s="1" t="s">
        <v>36</v>
      </c>
      <c r="D47" s="2">
        <f>4.5*1000000</f>
        <v>4500000</v>
      </c>
      <c r="E47" s="30" t="s">
        <v>97</v>
      </c>
    </row>
    <row r="48" spans="1:5" s="13" customFormat="1" ht="42" x14ac:dyDescent="0.25">
      <c r="A48" s="11">
        <v>44</v>
      </c>
      <c r="B48" s="1" t="s">
        <v>38</v>
      </c>
      <c r="C48" s="1" t="s">
        <v>39</v>
      </c>
      <c r="D48" s="2">
        <f>8.8*1000000</f>
        <v>8800000</v>
      </c>
      <c r="E48" s="30" t="s">
        <v>97</v>
      </c>
    </row>
    <row r="49" spans="1:5" s="13" customFormat="1" ht="21.6" x14ac:dyDescent="0.25">
      <c r="A49" s="11">
        <v>45</v>
      </c>
      <c r="B49" s="1" t="s">
        <v>40</v>
      </c>
      <c r="C49" s="1" t="s">
        <v>41</v>
      </c>
      <c r="D49" s="2">
        <f>0.0615*1000000</f>
        <v>61500</v>
      </c>
      <c r="E49" s="30" t="s">
        <v>97</v>
      </c>
    </row>
    <row r="50" spans="1:5" s="13" customFormat="1" ht="21.6" x14ac:dyDescent="0.25">
      <c r="A50" s="11">
        <v>46</v>
      </c>
      <c r="B50" s="1" t="s">
        <v>42</v>
      </c>
      <c r="C50" s="1" t="s">
        <v>41</v>
      </c>
      <c r="D50" s="2">
        <f>0.1165*1000000</f>
        <v>116500</v>
      </c>
      <c r="E50" s="30" t="s">
        <v>97</v>
      </c>
    </row>
    <row r="51" spans="1:5" s="13" customFormat="1" ht="21.6" x14ac:dyDescent="0.25">
      <c r="A51" s="11">
        <v>47</v>
      </c>
      <c r="B51" s="1" t="s">
        <v>43</v>
      </c>
      <c r="C51" s="1" t="s">
        <v>41</v>
      </c>
      <c r="D51" s="2">
        <f>0.1165*1000000</f>
        <v>116500</v>
      </c>
      <c r="E51" s="30" t="s">
        <v>97</v>
      </c>
    </row>
    <row r="52" spans="1:5" s="16" customFormat="1" ht="21.6" x14ac:dyDescent="0.25">
      <c r="A52" s="11">
        <v>48</v>
      </c>
      <c r="B52" s="4" t="s">
        <v>44</v>
      </c>
      <c r="C52" s="4" t="s">
        <v>41</v>
      </c>
      <c r="D52" s="5">
        <f>0.1165*1000000</f>
        <v>116500</v>
      </c>
      <c r="E52" s="15" t="s">
        <v>70</v>
      </c>
    </row>
    <row r="53" spans="1:5" s="13" customFormat="1" ht="21.6" x14ac:dyDescent="0.25">
      <c r="A53" s="11">
        <v>49</v>
      </c>
      <c r="B53" s="1" t="s">
        <v>45</v>
      </c>
      <c r="C53" s="1" t="s">
        <v>41</v>
      </c>
      <c r="D53" s="2">
        <f>0.077*1000000</f>
        <v>77000</v>
      </c>
      <c r="E53" s="30" t="s">
        <v>97</v>
      </c>
    </row>
    <row r="54" spans="1:5" s="13" customFormat="1" ht="21.6" x14ac:dyDescent="0.25">
      <c r="A54" s="11">
        <v>50</v>
      </c>
      <c r="B54" s="1" t="s">
        <v>46</v>
      </c>
      <c r="C54" s="1" t="s">
        <v>41</v>
      </c>
      <c r="D54" s="2">
        <f>0.086*1000000</f>
        <v>86000</v>
      </c>
      <c r="E54" s="30" t="s">
        <v>97</v>
      </c>
    </row>
    <row r="55" spans="1:5" s="13" customFormat="1" ht="21.6" x14ac:dyDescent="0.25">
      <c r="A55" s="11">
        <v>51</v>
      </c>
      <c r="B55" s="1" t="s">
        <v>47</v>
      </c>
      <c r="C55" s="1" t="s">
        <v>41</v>
      </c>
      <c r="D55" s="2">
        <f>0.0867*1000000</f>
        <v>86700</v>
      </c>
      <c r="E55" s="30" t="s">
        <v>97</v>
      </c>
    </row>
    <row r="56" spans="1:5" s="13" customFormat="1" ht="21.6" x14ac:dyDescent="0.25">
      <c r="A56" s="11">
        <v>52</v>
      </c>
      <c r="B56" s="1" t="s">
        <v>48</v>
      </c>
      <c r="C56" s="1" t="s">
        <v>41</v>
      </c>
      <c r="D56" s="2">
        <f>0.109*1000000</f>
        <v>109000</v>
      </c>
      <c r="E56" s="30" t="s">
        <v>97</v>
      </c>
    </row>
    <row r="57" spans="1:5" s="13" customFormat="1" ht="42" x14ac:dyDescent="0.25">
      <c r="A57" s="11">
        <v>53</v>
      </c>
      <c r="B57" s="1" t="s">
        <v>49</v>
      </c>
      <c r="C57" s="1" t="s">
        <v>41</v>
      </c>
      <c r="D57" s="2">
        <f>0.114*1000000</f>
        <v>114000</v>
      </c>
      <c r="E57" s="30" t="s">
        <v>97</v>
      </c>
    </row>
    <row r="58" spans="1:5" s="13" customFormat="1" ht="21.6" x14ac:dyDescent="0.25">
      <c r="A58" s="11">
        <v>54</v>
      </c>
      <c r="B58" s="1" t="s">
        <v>50</v>
      </c>
      <c r="C58" s="1" t="s">
        <v>41</v>
      </c>
      <c r="D58" s="2">
        <f>0.127*1000000</f>
        <v>127000</v>
      </c>
      <c r="E58" s="30" t="s">
        <v>97</v>
      </c>
    </row>
    <row r="59" spans="1:5" s="13" customFormat="1" ht="21.6" x14ac:dyDescent="0.25">
      <c r="A59" s="11">
        <v>55</v>
      </c>
      <c r="B59" s="1" t="s">
        <v>51</v>
      </c>
      <c r="C59" s="1" t="s">
        <v>41</v>
      </c>
      <c r="D59" s="2">
        <f>0.141*1000000</f>
        <v>141000</v>
      </c>
      <c r="E59" s="30" t="s">
        <v>97</v>
      </c>
    </row>
    <row r="60" spans="1:5" s="13" customFormat="1" ht="21.6" x14ac:dyDescent="0.25">
      <c r="A60" s="11">
        <v>56</v>
      </c>
      <c r="B60" s="1" t="s">
        <v>52</v>
      </c>
      <c r="C60" s="1" t="s">
        <v>41</v>
      </c>
      <c r="D60" s="2">
        <f>0.141*1000000</f>
        <v>141000</v>
      </c>
      <c r="E60" s="30" t="s">
        <v>97</v>
      </c>
    </row>
    <row r="61" spans="1:5" s="13" customFormat="1" ht="21.6" x14ac:dyDescent="0.25">
      <c r="A61" s="11">
        <v>57</v>
      </c>
      <c r="B61" s="1" t="s">
        <v>53</v>
      </c>
      <c r="C61" s="1" t="s">
        <v>41</v>
      </c>
      <c r="D61" s="2">
        <f>0.146*1000000</f>
        <v>146000</v>
      </c>
      <c r="E61" s="30" t="s">
        <v>97</v>
      </c>
    </row>
    <row r="62" spans="1:5" s="13" customFormat="1" ht="21.6" x14ac:dyDescent="0.25">
      <c r="A62" s="11">
        <v>58</v>
      </c>
      <c r="B62" s="1" t="s">
        <v>54</v>
      </c>
      <c r="C62" s="1" t="s">
        <v>41</v>
      </c>
      <c r="D62" s="2">
        <f>0.146*1000000</f>
        <v>146000</v>
      </c>
      <c r="E62" s="30" t="s">
        <v>97</v>
      </c>
    </row>
    <row r="63" spans="1:5" s="13" customFormat="1" ht="21.6" x14ac:dyDescent="0.25">
      <c r="A63" s="11">
        <v>59</v>
      </c>
      <c r="B63" s="1" t="s">
        <v>55</v>
      </c>
      <c r="C63" s="1" t="s">
        <v>41</v>
      </c>
      <c r="D63" s="2">
        <f>0.178*1000000</f>
        <v>178000</v>
      </c>
      <c r="E63" s="30" t="s">
        <v>97</v>
      </c>
    </row>
    <row r="64" spans="1:5" s="13" customFormat="1" ht="21.6" x14ac:dyDescent="0.25">
      <c r="A64" s="11">
        <v>60</v>
      </c>
      <c r="B64" s="1" t="s">
        <v>56</v>
      </c>
      <c r="C64" s="1" t="s">
        <v>41</v>
      </c>
      <c r="D64" s="2">
        <f>0.27*1000000</f>
        <v>270000</v>
      </c>
      <c r="E64" s="30" t="s">
        <v>97</v>
      </c>
    </row>
    <row r="65" spans="1:5" s="13" customFormat="1" ht="21.6" x14ac:dyDescent="0.25">
      <c r="A65" s="11">
        <v>61</v>
      </c>
      <c r="B65" s="1" t="s">
        <v>57</v>
      </c>
      <c r="C65" s="1" t="s">
        <v>58</v>
      </c>
      <c r="D65" s="2">
        <f>0.0603*1000000</f>
        <v>60300</v>
      </c>
      <c r="E65" s="30" t="s">
        <v>97</v>
      </c>
    </row>
    <row r="66" spans="1:5" s="13" customFormat="1" ht="21.6" x14ac:dyDescent="0.25">
      <c r="A66" s="11">
        <v>62</v>
      </c>
      <c r="B66" s="1" t="s">
        <v>59</v>
      </c>
      <c r="C66" s="1" t="s">
        <v>58</v>
      </c>
      <c r="D66" s="2">
        <f>0.1993*1000000</f>
        <v>199300</v>
      </c>
      <c r="E66" s="30" t="s">
        <v>97</v>
      </c>
    </row>
    <row r="67" spans="1:5" s="13" customFormat="1" ht="42" x14ac:dyDescent="0.25">
      <c r="A67" s="11">
        <v>63</v>
      </c>
      <c r="B67" s="1" t="s">
        <v>60</v>
      </c>
      <c r="C67" s="1" t="s">
        <v>22</v>
      </c>
      <c r="D67" s="2">
        <f>0.3515*1000000</f>
        <v>351500</v>
      </c>
      <c r="E67" s="30" t="s">
        <v>97</v>
      </c>
    </row>
    <row r="68" spans="1:5" s="13" customFormat="1" ht="42" x14ac:dyDescent="0.25">
      <c r="A68" s="11">
        <v>64</v>
      </c>
      <c r="B68" s="1" t="s">
        <v>61</v>
      </c>
      <c r="C68" s="1" t="s">
        <v>22</v>
      </c>
      <c r="D68" s="2">
        <f>0.4537*1000000</f>
        <v>453700</v>
      </c>
      <c r="E68" s="30" t="s">
        <v>97</v>
      </c>
    </row>
    <row r="69" spans="1:5" s="13" customFormat="1" ht="21.6" x14ac:dyDescent="0.25">
      <c r="A69" s="11">
        <v>65</v>
      </c>
      <c r="B69" s="1" t="s">
        <v>62</v>
      </c>
      <c r="C69" s="1" t="s">
        <v>58</v>
      </c>
      <c r="D69" s="2">
        <f>0.5378*1000000</f>
        <v>537800</v>
      </c>
      <c r="E69" s="30" t="s">
        <v>97</v>
      </c>
    </row>
    <row r="70" spans="1:5" s="13" customFormat="1" ht="21.6" x14ac:dyDescent="0.25">
      <c r="A70" s="11">
        <v>66</v>
      </c>
      <c r="B70" s="1" t="s">
        <v>63</v>
      </c>
      <c r="C70" s="1" t="s">
        <v>58</v>
      </c>
      <c r="D70" s="6">
        <f>3.4476*1000000</f>
        <v>3447600</v>
      </c>
      <c r="E70" s="30" t="s">
        <v>97</v>
      </c>
    </row>
    <row r="71" spans="1:5" s="10" customFormat="1" ht="42" x14ac:dyDescent="0.25">
      <c r="A71" s="11">
        <v>67</v>
      </c>
      <c r="B71" s="7" t="s">
        <v>64</v>
      </c>
      <c r="C71" s="7" t="s">
        <v>65</v>
      </c>
      <c r="D71" s="8">
        <f>0.45*1000000</f>
        <v>450000</v>
      </c>
      <c r="E71" s="9" t="s">
        <v>71</v>
      </c>
    </row>
    <row r="72" spans="1:5" s="13" customFormat="1" ht="42" x14ac:dyDescent="0.25">
      <c r="A72" s="11">
        <v>68</v>
      </c>
      <c r="B72" s="1" t="s">
        <v>66</v>
      </c>
      <c r="C72" s="1" t="s">
        <v>65</v>
      </c>
      <c r="D72" s="6">
        <f>0.51*1000000</f>
        <v>510000</v>
      </c>
      <c r="E72" s="30" t="s">
        <v>97</v>
      </c>
    </row>
    <row r="73" spans="1:5" s="13" customFormat="1" ht="42" x14ac:dyDescent="0.25">
      <c r="A73" s="11">
        <v>69</v>
      </c>
      <c r="B73" s="1" t="s">
        <v>67</v>
      </c>
      <c r="C73" s="1" t="s">
        <v>65</v>
      </c>
      <c r="D73" s="2">
        <f>0.51*1000000</f>
        <v>510000</v>
      </c>
      <c r="E73" s="30" t="s">
        <v>97</v>
      </c>
    </row>
    <row r="74" spans="1:5" s="13" customFormat="1" ht="42" x14ac:dyDescent="0.25">
      <c r="A74" s="11">
        <v>70</v>
      </c>
      <c r="B74" s="1" t="s">
        <v>68</v>
      </c>
      <c r="C74" s="1" t="s">
        <v>65</v>
      </c>
      <c r="D74" s="2">
        <f>0.51*1000000</f>
        <v>510000</v>
      </c>
      <c r="E74" s="30" t="s">
        <v>97</v>
      </c>
    </row>
    <row r="75" spans="1:5" s="13" customFormat="1" ht="42" x14ac:dyDescent="0.25">
      <c r="A75" s="11">
        <v>71</v>
      </c>
      <c r="B75" s="1" t="s">
        <v>69</v>
      </c>
      <c r="C75" s="1" t="s">
        <v>65</v>
      </c>
      <c r="D75" s="2">
        <f>0.51*1000000</f>
        <v>510000</v>
      </c>
      <c r="E75" s="30" t="s">
        <v>97</v>
      </c>
    </row>
    <row r="76" spans="1:5" x14ac:dyDescent="0.25">
      <c r="D76" s="20"/>
    </row>
  </sheetData>
  <protectedRanges>
    <protectedRange sqref="E27:E37 E39:E41 E44:E51 E53:E70 E72:E75 E3:E25" name="ช่วง1"/>
  </protectedRanges>
  <dataConsolidate/>
  <mergeCells count="2">
    <mergeCell ref="A1:E1"/>
    <mergeCell ref="A2:E2"/>
  </mergeCells>
  <pageMargins left="0.59055118110236227" right="0.19685039370078741" top="0.39370078740157483" bottom="0.19685039370078741" header="0.31496062992125984" footer="0.31496062992125984"/>
  <pageSetup paperSize="9"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สรุป</vt:lpstr>
      <vt:lpstr>อปท.</vt:lpstr>
      <vt:lpstr>สรุป!Print_Area</vt:lpstr>
      <vt:lpstr>อปท.!Print_Area</vt:lpstr>
      <vt:lpstr>สรุป!Print_Titles</vt:lpstr>
      <vt:lpstr>อปท.!Print_Titles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por-yut</cp:lastModifiedBy>
  <cp:lastPrinted>2024-03-01T03:17:16Z</cp:lastPrinted>
  <dcterms:created xsi:type="dcterms:W3CDTF">2023-08-08T06:19:00Z</dcterms:created>
  <dcterms:modified xsi:type="dcterms:W3CDTF">2024-03-01T03:31:03Z</dcterms:modified>
</cp:coreProperties>
</file>